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yoel.adames\Desktop\1 - YOEL - 2025\4 - CONTROL DE NOMINAS - 2025\4 - NOMINA - PORTAL DE TRANSPARENCIA\4 - ABRIL\"/>
    </mc:Choice>
  </mc:AlternateContent>
  <xr:revisionPtr revIDLastSave="0" documentId="13_ncr:1_{44E8ABA9-5CB2-4FAB-AA7C-7F7D84BA06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al Temporal" sheetId="1" r:id="rId1"/>
  </sheets>
  <definedNames>
    <definedName name="_xlnm._FilterDatabase" localSheetId="0" hidden="1">'Personal Temporal'!$A$18:$SN$44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J43" i="1"/>
  <c r="P21" i="1"/>
  <c r="O21" i="1"/>
  <c r="M21" i="1"/>
  <c r="T21" i="1" s="1"/>
  <c r="L21" i="1"/>
  <c r="S21" i="1" s="1"/>
  <c r="U21" i="1" s="1"/>
  <c r="P41" i="1"/>
  <c r="O41" i="1"/>
  <c r="N41" i="1"/>
  <c r="M41" i="1"/>
  <c r="L41" i="1"/>
  <c r="L40" i="1"/>
  <c r="M40" i="1"/>
  <c r="N40" i="1"/>
  <c r="O40" i="1"/>
  <c r="P40" i="1"/>
  <c r="P20" i="1"/>
  <c r="O20" i="1"/>
  <c r="M20" i="1"/>
  <c r="L20" i="1"/>
  <c r="P22" i="1"/>
  <c r="R21" i="1" l="1"/>
  <c r="R41" i="1"/>
  <c r="S41" i="1"/>
  <c r="U41" i="1" s="1"/>
  <c r="T41" i="1"/>
  <c r="T40" i="1"/>
  <c r="S40" i="1"/>
  <c r="U40" i="1" s="1"/>
  <c r="R40" i="1"/>
  <c r="S20" i="1"/>
  <c r="U20" i="1" s="1"/>
  <c r="T20" i="1"/>
  <c r="R20" i="1"/>
  <c r="Q43" i="1"/>
  <c r="L39" i="1"/>
  <c r="M39" i="1"/>
  <c r="N39" i="1"/>
  <c r="O39" i="1"/>
  <c r="P39" i="1"/>
  <c r="K43" i="1"/>
  <c r="P42" i="1"/>
  <c r="O42" i="1"/>
  <c r="N42" i="1"/>
  <c r="M42" i="1"/>
  <c r="T39" i="1" l="1"/>
  <c r="S39" i="1"/>
  <c r="U39" i="1" s="1"/>
  <c r="R39" i="1"/>
  <c r="R42" i="1"/>
  <c r="S42" i="1"/>
  <c r="U42" i="1" s="1"/>
  <c r="T42" i="1"/>
  <c r="N22" i="1"/>
  <c r="N23" i="1"/>
  <c r="N24" i="1"/>
  <c r="N25" i="1"/>
  <c r="N26" i="1"/>
  <c r="N27" i="1"/>
  <c r="L27" i="1" l="1"/>
  <c r="M27" i="1"/>
  <c r="O27" i="1"/>
  <c r="P27" i="1"/>
  <c r="S27" i="1" l="1"/>
  <c r="U27" i="1" s="1"/>
  <c r="T27" i="1"/>
  <c r="R27" i="1"/>
  <c r="L22" i="1" l="1"/>
  <c r="P23" i="1" l="1"/>
  <c r="M22" i="1" l="1"/>
  <c r="P38" i="1" l="1"/>
  <c r="O38" i="1"/>
  <c r="N38" i="1"/>
  <c r="M38" i="1"/>
  <c r="L38" i="1"/>
  <c r="S38" i="1" l="1"/>
  <c r="U38" i="1" s="1"/>
  <c r="T38" i="1"/>
  <c r="R38" i="1"/>
  <c r="M32" i="1" l="1"/>
  <c r="P35" i="1" l="1"/>
  <c r="O35" i="1"/>
  <c r="N35" i="1"/>
  <c r="M35" i="1"/>
  <c r="L35" i="1"/>
  <c r="P37" i="1"/>
  <c r="O37" i="1"/>
  <c r="N37" i="1"/>
  <c r="M37" i="1"/>
  <c r="L37" i="1"/>
  <c r="S35" i="1" l="1"/>
  <c r="U35" i="1" s="1"/>
  <c r="R35" i="1"/>
  <c r="T35" i="1"/>
  <c r="T37" i="1"/>
  <c r="S37" i="1"/>
  <c r="U37" i="1" s="1"/>
  <c r="R37" i="1"/>
  <c r="P36" i="1"/>
  <c r="O36" i="1"/>
  <c r="N36" i="1"/>
  <c r="M36" i="1"/>
  <c r="L36" i="1"/>
  <c r="S36" i="1" l="1"/>
  <c r="U36" i="1" s="1"/>
  <c r="T36" i="1"/>
  <c r="R36" i="1"/>
  <c r="L31" i="1" l="1"/>
  <c r="M31" i="1" l="1"/>
  <c r="N31" i="1"/>
  <c r="O31" i="1"/>
  <c r="P31" i="1"/>
  <c r="L32" i="1"/>
  <c r="N32" i="1"/>
  <c r="O32" i="1"/>
  <c r="P32" i="1"/>
  <c r="L33" i="1"/>
  <c r="M33" i="1"/>
  <c r="N33" i="1"/>
  <c r="O33" i="1"/>
  <c r="P33" i="1"/>
  <c r="L34" i="1"/>
  <c r="M34" i="1"/>
  <c r="N34" i="1"/>
  <c r="O34" i="1"/>
  <c r="P34" i="1"/>
  <c r="S34" i="1" l="1"/>
  <c r="U34" i="1" s="1"/>
  <c r="T34" i="1"/>
  <c r="S32" i="1"/>
  <c r="U32" i="1" s="1"/>
  <c r="T31" i="1"/>
  <c r="T33" i="1"/>
  <c r="T32" i="1"/>
  <c r="R34" i="1"/>
  <c r="R33" i="1"/>
  <c r="R32" i="1"/>
  <c r="S31" i="1"/>
  <c r="U31" i="1" s="1"/>
  <c r="R31" i="1"/>
  <c r="S33" i="1"/>
  <c r="U33" i="1" s="1"/>
  <c r="P28" i="1"/>
  <c r="P29" i="1"/>
  <c r="P30" i="1"/>
  <c r="O26" i="1"/>
  <c r="O28" i="1"/>
  <c r="O29" i="1"/>
  <c r="O30" i="1"/>
  <c r="N28" i="1"/>
  <c r="N29" i="1"/>
  <c r="N30" i="1"/>
  <c r="M28" i="1"/>
  <c r="M29" i="1"/>
  <c r="M30" i="1"/>
  <c r="L28" i="1"/>
  <c r="L29" i="1"/>
  <c r="L30" i="1"/>
  <c r="N43" i="1" l="1"/>
  <c r="T28" i="1"/>
  <c r="S28" i="1"/>
  <c r="U28" i="1" s="1"/>
  <c r="S30" i="1"/>
  <c r="U30" i="1" s="1"/>
  <c r="S29" i="1"/>
  <c r="U29" i="1" s="1"/>
  <c r="T29" i="1"/>
  <c r="R28" i="1"/>
  <c r="T30" i="1"/>
  <c r="R29" i="1"/>
  <c r="R30" i="1"/>
  <c r="P26" i="1" l="1"/>
  <c r="M26" i="1"/>
  <c r="L26" i="1"/>
  <c r="S26" i="1" s="1"/>
  <c r="U26" i="1" s="1"/>
  <c r="P25" i="1"/>
  <c r="O25" i="1"/>
  <c r="M25" i="1"/>
  <c r="L25" i="1"/>
  <c r="T25" i="1" l="1"/>
  <c r="S25" i="1"/>
  <c r="U25" i="1" s="1"/>
  <c r="T26" i="1"/>
  <c r="R26" i="1"/>
  <c r="R25" i="1"/>
  <c r="L24" i="1" l="1"/>
  <c r="M24" i="1"/>
  <c r="O24" i="1"/>
  <c r="P24" i="1"/>
  <c r="P43" i="1" s="1"/>
  <c r="L23" i="1"/>
  <c r="M23" i="1"/>
  <c r="O23" i="1"/>
  <c r="O22" i="1"/>
  <c r="S22" i="1" s="1"/>
  <c r="S24" i="1" l="1"/>
  <c r="L43" i="1"/>
  <c r="M43" i="1"/>
  <c r="O43" i="1"/>
  <c r="U24" i="1"/>
  <c r="R24" i="1"/>
  <c r="S23" i="1"/>
  <c r="U23" i="1" s="1"/>
  <c r="T24" i="1"/>
  <c r="R23" i="1"/>
  <c r="T23" i="1"/>
  <c r="T22" i="1"/>
  <c r="R22" i="1"/>
  <c r="S43" i="1" l="1"/>
  <c r="T43" i="1"/>
  <c r="R43" i="1"/>
  <c r="U22" i="1"/>
  <c r="U43" i="1" l="1"/>
</calcChain>
</file>

<file path=xl/sharedStrings.xml><?xml version="1.0" encoding="utf-8"?>
<sst xmlns="http://schemas.openxmlformats.org/spreadsheetml/2006/main" count="179" uniqueCount="125">
  <si>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</si>
  <si>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</si>
  <si>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</si>
  <si>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</si>
  <si>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</si>
  <si>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</si>
  <si>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</si>
  <si>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</si>
  <si>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</si>
  <si>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</si>
  <si>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</si>
  <si>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</si>
  <si>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</si>
  <si>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</si>
  <si>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</si>
  <si>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</si>
  <si>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</si>
  <si>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</si>
  <si>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</si>
  <si>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</si>
  <si>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</si>
  <si>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</si>
  <si>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</si>
  <si>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</si>
  <si>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</si>
  <si>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</si>
  <si>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</si>
  <si>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DEPARTAMENTO FINANCIERO</t>
  </si>
  <si>
    <t>LIDIO ESTEBAN TEJEDA</t>
  </si>
  <si>
    <t>OLGA LIDIA ALVAREZ RODRIGUEZ</t>
  </si>
  <si>
    <t>DIVISION DE CONTABILIDAD</t>
  </si>
  <si>
    <t>TECNICO EN CONTABILIDAD</t>
  </si>
  <si>
    <t>TOTAL GENERAL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</si>
  <si>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</si>
  <si>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</si>
  <si>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</si>
  <si>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</si>
  <si>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</si>
  <si>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</si>
  <si>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</si>
  <si>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CESARIN GERONIMO RAMIREZ</t>
  </si>
  <si>
    <t>INSTRUCTOR EN GESTIÓN DEL RIESGO DE DESASTRE</t>
  </si>
  <si>
    <t>JESUS DAVID MEDINA REYNOSO</t>
  </si>
  <si>
    <t>SISTEMA INTEGRADO NACIONAL DE INFORMACIÓN</t>
  </si>
  <si>
    <t>TECNICO EN GEOMATICA</t>
  </si>
  <si>
    <t>FABIAN RODRIGUEZ VALENZUELA</t>
  </si>
  <si>
    <t>MAXIMO MORENO MORENO</t>
  </si>
  <si>
    <t>FERNANDO VASQUEZ PAEZ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</si>
  <si>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</si>
  <si>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</si>
  <si>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</si>
  <si>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</si>
  <si>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</si>
  <si>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</si>
  <si>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</si>
  <si>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</si>
  <si>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</si>
  <si>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</si>
  <si>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</si>
  <si>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</si>
  <si>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</si>
  <si>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</si>
  <si>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</si>
  <si>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</si>
  <si>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</si>
  <si>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0029-T-2021</t>
  </si>
  <si>
    <t>EMELSON DAMIAN MENDEZ BELLO</t>
  </si>
  <si>
    <t>0030-T-2021</t>
  </si>
  <si>
    <t>RAUL CAMILO MIESES HERRERA</t>
  </si>
  <si>
    <t>0035-T-2021</t>
  </si>
  <si>
    <t>JOEISY CABRAL DE LOS SANTOS</t>
  </si>
  <si>
    <t>TECNICO ADMINISTRATIVA</t>
  </si>
  <si>
    <t>0038-T-2021</t>
  </si>
  <si>
    <t>GESTOR DE REDES SOCIALES</t>
  </si>
  <si>
    <t>0002-T-2021</t>
  </si>
  <si>
    <t>0005-T-2021</t>
  </si>
  <si>
    <t>0006-T-2021</t>
  </si>
  <si>
    <t>0007-T-2021</t>
  </si>
  <si>
    <t>MASCULINO</t>
  </si>
  <si>
    <t>DIVISION DE VOLUNTARIOS</t>
  </si>
  <si>
    <t>ENCARGADO DE LA DIVISION DE VOLUNTARIOS</t>
  </si>
  <si>
    <t>DIONE ALEXANDER MATOS CORDERO</t>
  </si>
  <si>
    <t>DARWIN GARCÍA DÍAZ</t>
  </si>
  <si>
    <t>AXILIAR DE CONTABILIDAD</t>
  </si>
  <si>
    <t>DEPARTAMENTO DE RECURSOS HUMANOS</t>
  </si>
  <si>
    <t>STEISSY BIMEL VALDEZ FELIZ</t>
  </si>
  <si>
    <t>1169-2024</t>
  </si>
  <si>
    <t>0049-T-2023</t>
  </si>
  <si>
    <t>YOEL ELIAS ADAMES VASQUEZ,</t>
  </si>
  <si>
    <t>Encargado del Departamento de Recursos Humanos</t>
  </si>
  <si>
    <t>Defensa Civil.</t>
  </si>
  <si>
    <t>Observaciones:</t>
  </si>
  <si>
    <t>(2*) Salario cotizable hasta RD$162,625.00, deducción directa de la declaración TSS del SUIRPLUS.</t>
  </si>
  <si>
    <t>por cada dependiente adicional registrado.</t>
  </si>
  <si>
    <t>(1*) Deducción directa en declaración ISR empleados del SUIRPLUS. Rentas hasta RD$416,220.00 estan exentas.</t>
  </si>
  <si>
    <t>(3*) Salario cotizable hasta RD$325,250.00, deducción directa de la declaración TSS del SUIRPLUS</t>
  </si>
  <si>
    <t>(4*) Deducción directa declaración TSS del SUIRPLUS por registro de dependientes adicionales al SDSS. RD$1,715.46</t>
  </si>
  <si>
    <t>0013-T-2021</t>
  </si>
  <si>
    <t>0015-T-2021</t>
  </si>
  <si>
    <t>0016-T-2021</t>
  </si>
  <si>
    <t>0010-T-2021</t>
  </si>
  <si>
    <t>0009-T-2021</t>
  </si>
  <si>
    <t>1183-2024</t>
  </si>
  <si>
    <t>FERNELIS DOTEL PEREZ</t>
  </si>
  <si>
    <t>PROVINCIA PEDERNALES</t>
  </si>
  <si>
    <t>DIRECTOR(A) OFICINA PROVINCIAL</t>
  </si>
  <si>
    <t xml:space="preserve">FEMENINO </t>
  </si>
  <si>
    <t>RAMONA ALTAGRACIA GARCIA VARGAS</t>
  </si>
  <si>
    <t>0050-T-2024</t>
  </si>
  <si>
    <t>ENCARGADA DEL DEPARTAMENTO DE PLANIFICACION Y DESARROLLO</t>
  </si>
  <si>
    <t>DEPARTAMENTO DE PLANIFICACION Y DESARROLLO</t>
  </si>
  <si>
    <t>0051-T-2024</t>
  </si>
  <si>
    <t>ESPECIALISTA</t>
  </si>
  <si>
    <t>GERMAN LEONISIO ROBLES MARIÑEZ</t>
  </si>
  <si>
    <t>Total de Servidores Públicos Temporal: 22</t>
  </si>
  <si>
    <t>0052-T-2025</t>
  </si>
  <si>
    <t>ISIS YAEL AMADOR CAMPUSANO</t>
  </si>
  <si>
    <t>Nómina de Sueldo: Empleados Temporales</t>
  </si>
  <si>
    <t>ANALISTA DE PROYECTOS</t>
  </si>
  <si>
    <t>Correspondiente al mes de ABRIL del año 2025</t>
  </si>
  <si>
    <t>0053-T-2025</t>
  </si>
  <si>
    <t>NOE VASQUEAZ CAMILO</t>
  </si>
  <si>
    <t>DEPARTAMENTO AFINANCIERO</t>
  </si>
  <si>
    <t>DIVISION DE ALMACEN Y SUMINISTROS</t>
  </si>
  <si>
    <t>ENCARGADO DE LA DIVISION DE ALMACEN Y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</si>
</sst>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13"/>
      <name val="Arial"/>
      <family val="2"/>
    </font>
    <font>
      <sz val="24"/>
      <name val="Arial Narrow"/>
      <family val="2"/>
    </font>
    <font>
      <b/>
      <sz val="24"/>
      <name val="Arial Narrow"/>
      <family val="2"/>
    </font>
    <font>
      <b/>
      <sz val="24"/>
      <name val="Arial"/>
      <family val="2"/>
    </font>
    <font>
      <sz val="24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ill="1"/>
    <xf numFmtId="0" fontId="7" fillId="0" borderId="0" xfId="0" applyFont="1" applyFill="1"/>
    <xf numFmtId="49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39" fontId="12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3" fillId="0" borderId="0" xfId="0" applyFont="1" applyFill="1"/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4" fontId="8" fillId="0" borderId="0" xfId="0" applyNumberFormat="1" applyFont="1" applyFill="1" applyAlignment="1">
      <alignment horizontal="right" vertical="center"/>
    </xf>
    <xf numFmtId="164" fontId="12" fillId="0" borderId="8" xfId="3" applyNumberFormat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horizontal="right" vertical="center" wrapText="1"/>
    </xf>
    <xf numFmtId="164" fontId="12" fillId="0" borderId="5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43" fontId="7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horizontal="right" vertical="center"/>
    </xf>
    <xf numFmtId="4" fontId="7" fillId="0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164" fontId="12" fillId="0" borderId="9" xfId="1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13" xfId="0" applyFont="1" applyFill="1" applyBorder="1" applyAlignment="1">
      <alignment vertical="center"/>
    </xf>
    <xf numFmtId="43" fontId="12" fillId="0" borderId="0" xfId="5" applyFont="1" applyFill="1" applyAlignment="1">
      <alignment horizontal="center" vertical="center"/>
    </xf>
    <xf numFmtId="43" fontId="8" fillId="0" borderId="0" xfId="5" applyFont="1" applyFill="1" applyAlignment="1">
      <alignment horizontal="center" vertical="center" wrapText="1"/>
    </xf>
    <xf numFmtId="43" fontId="8" fillId="0" borderId="0" xfId="5" applyFont="1" applyFill="1" applyAlignment="1">
      <alignment vertical="center" wrapText="1"/>
    </xf>
    <xf numFmtId="43" fontId="8" fillId="0" borderId="0" xfId="5" applyFont="1" applyFill="1" applyAlignment="1">
      <alignment vertical="center"/>
    </xf>
    <xf numFmtId="43" fontId="8" fillId="0" borderId="0" xfId="5" applyFont="1" applyFill="1" applyAlignment="1">
      <alignment horizontal="right" vertical="center"/>
    </xf>
    <xf numFmtId="43" fontId="8" fillId="0" borderId="0" xfId="5" applyFont="1" applyFill="1"/>
    <xf numFmtId="0" fontId="13" fillId="0" borderId="4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horizontal="left" wrapText="1"/>
    </xf>
    <xf numFmtId="14" fontId="13" fillId="0" borderId="4" xfId="0" applyNumberFormat="1" applyFont="1" applyFill="1" applyBorder="1" applyAlignment="1">
      <alignment horizontal="center" wrapText="1"/>
    </xf>
    <xf numFmtId="39" fontId="13" fillId="0" borderId="4" xfId="1" applyNumberFormat="1" applyFont="1" applyFill="1" applyBorder="1" applyAlignment="1">
      <alignment horizontal="right" wrapText="1"/>
    </xf>
    <xf numFmtId="4" fontId="13" fillId="0" borderId="4" xfId="0" applyNumberFormat="1" applyFont="1" applyFill="1" applyBorder="1" applyAlignment="1">
      <alignment horizontal="right" wrapText="1"/>
    </xf>
    <xf numFmtId="0" fontId="13" fillId="0" borderId="3" xfId="0" applyFont="1" applyFill="1" applyBorder="1" applyAlignment="1">
      <alignment horizontal="center" wrapText="1"/>
    </xf>
    <xf numFmtId="0" fontId="13" fillId="0" borderId="0" xfId="0" applyFont="1" applyFill="1"/>
    <xf numFmtId="0" fontId="13" fillId="0" borderId="6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3" fillId="0" borderId="4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12" fillId="0" borderId="10" xfId="0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right" vertical="center" wrapText="1"/>
    </xf>
    <xf numFmtId="0" fontId="12" fillId="0" borderId="12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/>
  </cellXfs>
  <cellStyles count="6">
    <cellStyle name="Millares" xfId="5" builtinId="3"/>
    <cellStyle name="Moneda" xfId="3" builtinId="4"/>
    <cellStyle name="Moneda 2" xfId="1" xr:uid="{00000000-0005-0000-0000-000000000000}"/>
    <cellStyle name="Normal" xfId="0" builtinId="0"/>
    <cellStyle name="Normal 2" xfId="2" xr:uid="{859397CA-3683-4916-A537-EE2FE3C502BC}"/>
    <cellStyle name="Normal 2 2" xfId="4" xr:uid="{E2CEA5E0-2EFF-4F39-862F-CB88DF046E2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FF3399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802301</xdr:colOff>
      <xdr:row>1</xdr:row>
      <xdr:rowOff>277688</xdr:rowOff>
    </xdr:from>
    <xdr:to>
      <xdr:col>12</xdr:col>
      <xdr:colOff>500062</xdr:colOff>
      <xdr:row>12</xdr:row>
      <xdr:rowOff>338485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5114" y="658688"/>
          <a:ext cx="5388948" cy="2942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1229701</xdr:colOff>
      <xdr:row>2</xdr:row>
      <xdr:rowOff>208208</xdr:rowOff>
    </xdr:from>
    <xdr:to>
      <xdr:col>6</xdr:col>
      <xdr:colOff>1414525</xdr:colOff>
      <xdr:row>11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D89215-D69E-4D98-9B9C-110D42AB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11451" y="970208"/>
          <a:ext cx="2375574" cy="2141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1"/>
  <sheetViews>
    <sheetView tabSelected="1" zoomScale="40" zoomScaleNormal="40" workbookViewId="0">
      <pane ySplit="19" topLeftCell="A41" activePane="bottomLeft" state="frozen"/>
      <selection pane="bottomLeft" activeCell="M51" sqref="M51"/>
    </sheetView>
  </sheetViews>
  <sheetFormatPr baseColWidth="10" defaultColWidth="9.140625" defaultRowHeight="12.75" x14ac:dyDescent="0.2"/>
  <cols>
    <col min="1" max="1" width="29.85546875" style="1" customWidth="1"/>
    <col min="2" max="2" width="116.85546875" style="1" customWidth="1"/>
    <col min="3" max="3" width="50.28515625" style="1" customWidth="1"/>
    <col min="4" max="4" width="50.140625" style="1" customWidth="1"/>
    <col min="5" max="5" width="31.85546875" style="1" customWidth="1"/>
    <col min="6" max="6" width="33" style="1" customWidth="1"/>
    <col min="7" max="7" width="31.140625" style="1" customWidth="1"/>
    <col min="8" max="8" width="27.85546875" style="1" customWidth="1"/>
    <col min="9" max="9" width="39.28515625" style="1" customWidth="1"/>
    <col min="10" max="10" width="38.28515625" style="1" customWidth="1"/>
    <col min="11" max="11" width="38.140625" style="1" customWidth="1"/>
    <col min="12" max="12" width="47.28515625" style="1" customWidth="1"/>
    <col min="13" max="13" width="51.42578125" style="1" customWidth="1"/>
    <col min="14" max="14" width="48.7109375" style="1" customWidth="1"/>
    <col min="15" max="15" width="47.7109375" style="1" customWidth="1"/>
    <col min="16" max="16" width="44.5703125" style="1" customWidth="1"/>
    <col min="17" max="17" width="45.85546875" style="1" customWidth="1"/>
    <col min="18" max="18" width="47.7109375" style="1" customWidth="1"/>
    <col min="19" max="19" width="49.5703125" style="1" customWidth="1"/>
    <col min="20" max="20" width="50.85546875" style="1" customWidth="1"/>
    <col min="21" max="21" width="51" style="1" customWidth="1"/>
    <col min="22" max="22" width="29.28515625" style="1" customWidth="1"/>
    <col min="23" max="23" width="9.140625" style="1" customWidth="1"/>
    <col min="24" max="230" width="9.140625" style="1"/>
    <col min="231" max="231" width="0" style="1" hidden="1" customWidth="1"/>
    <col min="232" max="232" width="31.28515625" style="1" customWidth="1"/>
    <col min="233" max="233" width="42.85546875" style="1" bestFit="1" customWidth="1"/>
    <col min="234" max="234" width="53.85546875" style="1" customWidth="1"/>
    <col min="235" max="235" width="43.28515625" style="1" customWidth="1"/>
    <col min="236" max="236" width="38.7109375" style="1" customWidth="1"/>
    <col min="237" max="237" width="22.28515625" style="1" bestFit="1" customWidth="1"/>
    <col min="238" max="238" width="23.85546875" style="1" customWidth="1"/>
    <col min="239" max="239" width="34.85546875" style="1" customWidth="1"/>
    <col min="240" max="240" width="17.85546875" style="1" customWidth="1"/>
    <col min="241" max="241" width="23.42578125" style="1" customWidth="1"/>
    <col min="242" max="242" width="32" style="1" customWidth="1"/>
    <col min="243" max="243" width="31.28515625" style="1" customWidth="1"/>
    <col min="244" max="244" width="27.28515625" style="1" customWidth="1"/>
    <col min="245" max="245" width="30.140625" style="1" customWidth="1"/>
    <col min="246" max="246" width="35.5703125" style="1" customWidth="1"/>
    <col min="247" max="247" width="18" style="1" customWidth="1"/>
    <col min="248" max="248" width="32.5703125" style="1" customWidth="1"/>
    <col min="249" max="249" width="31.85546875" style="1" customWidth="1"/>
    <col min="250" max="250" width="30.42578125" style="1" customWidth="1"/>
    <col min="251" max="251" width="35" style="1" customWidth="1"/>
    <col min="252" max="252" width="9.28515625" style="1" customWidth="1"/>
    <col min="253" max="486" width="9.140625" style="1"/>
    <col min="487" max="487" width="0" style="1" hidden="1" customWidth="1"/>
    <col min="488" max="488" width="31.28515625" style="1" customWidth="1"/>
    <col min="489" max="489" width="42.85546875" style="1" bestFit="1" customWidth="1"/>
    <col min="490" max="490" width="53.85546875" style="1" customWidth="1"/>
    <col min="491" max="491" width="43.28515625" style="1" customWidth="1"/>
    <col min="492" max="492" width="38.7109375" style="1" customWidth="1"/>
    <col min="493" max="493" width="22.28515625" style="1" bestFit="1" customWidth="1"/>
    <col min="494" max="494" width="23.85546875" style="1" customWidth="1"/>
    <col min="495" max="495" width="34.85546875" style="1" customWidth="1"/>
    <col min="496" max="496" width="17.85546875" style="1" customWidth="1"/>
    <col min="497" max="497" width="23.42578125" style="1" customWidth="1"/>
    <col min="498" max="498" width="32" style="1" customWidth="1"/>
    <col min="499" max="499" width="31.28515625" style="1" customWidth="1"/>
    <col min="500" max="500" width="27.28515625" style="1" customWidth="1"/>
    <col min="501" max="501" width="30.140625" style="1" customWidth="1"/>
    <col min="502" max="502" width="35.5703125" style="1" customWidth="1"/>
    <col min="503" max="503" width="18" style="1" customWidth="1"/>
    <col min="504" max="504" width="32.5703125" style="1" customWidth="1"/>
    <col min="505" max="505" width="31.85546875" style="1" customWidth="1"/>
    <col min="506" max="506" width="30.42578125" style="1" customWidth="1"/>
    <col min="507" max="507" width="35" style="1" customWidth="1"/>
    <col min="508" max="508" width="9.28515625" style="1" customWidth="1"/>
    <col min="509" max="16384" width="9.140625" style="1"/>
  </cols>
  <sheetData>
    <row r="1" spans="1:22" ht="30" x14ac:dyDescent="0.4">
      <c r="C1" s="3"/>
    </row>
    <row r="2" spans="1:22" ht="30" x14ac:dyDescent="0.4">
      <c r="C2" s="3"/>
    </row>
    <row r="3" spans="1:22" ht="30" x14ac:dyDescent="0.4">
      <c r="C3" s="3"/>
    </row>
    <row r="5" spans="1:22" ht="45" customHeight="1" x14ac:dyDescent="0.2"/>
    <row r="11" spans="1:22" ht="20.25" x14ac:dyDescent="0.2">
      <c r="I11" s="76"/>
      <c r="J11" s="76"/>
      <c r="K11" s="76"/>
      <c r="L11" s="76"/>
      <c r="M11" s="76"/>
      <c r="N11" s="76"/>
      <c r="O11" s="76"/>
    </row>
    <row r="12" spans="1:22" ht="23.25" x14ac:dyDescent="0.2">
      <c r="I12" s="77"/>
      <c r="J12" s="77"/>
      <c r="K12" s="77"/>
      <c r="L12" s="77"/>
      <c r="M12" s="77"/>
      <c r="N12" s="77"/>
      <c r="O12" s="77"/>
    </row>
    <row r="13" spans="1:22" s="4" customFormat="1" ht="30" x14ac:dyDescent="0.4">
      <c r="I13" s="78"/>
      <c r="J13" s="78"/>
      <c r="K13" s="78"/>
      <c r="L13" s="78"/>
      <c r="M13" s="78"/>
      <c r="N13" s="78"/>
      <c r="O13" s="78"/>
      <c r="Q13" s="37"/>
    </row>
    <row r="14" spans="1:22" s="4" customFormat="1" ht="30" x14ac:dyDescent="0.4">
      <c r="A14" s="79" t="s">
        <v>117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</row>
    <row r="15" spans="1:22" s="4" customFormat="1" ht="30" x14ac:dyDescent="0.4">
      <c r="A15" s="79" t="s">
        <v>119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</row>
    <row r="16" spans="1:22" s="4" customFormat="1" ht="30.75" thickBot="1" x14ac:dyDescent="0.45">
      <c r="K16" s="37"/>
      <c r="Q16" s="37"/>
    </row>
    <row r="17" spans="1:22" s="4" customFormat="1" ht="30.75" thickBot="1" x14ac:dyDescent="0.45">
      <c r="A17" s="63" t="s">
        <v>0</v>
      </c>
      <c r="B17" s="73" t="s">
        <v>1</v>
      </c>
      <c r="C17" s="64" t="s">
        <v>10</v>
      </c>
      <c r="D17" s="64" t="s">
        <v>11</v>
      </c>
      <c r="E17" s="31"/>
      <c r="F17" s="64" t="s">
        <v>12</v>
      </c>
      <c r="G17" s="74" t="s">
        <v>2</v>
      </c>
      <c r="H17" s="74"/>
      <c r="I17" s="63" t="s">
        <v>3</v>
      </c>
      <c r="J17" s="63" t="s">
        <v>4</v>
      </c>
      <c r="K17" s="63" t="s">
        <v>5</v>
      </c>
      <c r="L17" s="73" t="s">
        <v>6</v>
      </c>
      <c r="M17" s="73"/>
      <c r="N17" s="73"/>
      <c r="O17" s="73"/>
      <c r="P17" s="73"/>
      <c r="Q17" s="73"/>
      <c r="R17" s="73"/>
      <c r="S17" s="63" t="s">
        <v>7</v>
      </c>
      <c r="T17" s="63"/>
      <c r="U17" s="63" t="s">
        <v>8</v>
      </c>
      <c r="V17" s="67" t="s">
        <v>9</v>
      </c>
    </row>
    <row r="18" spans="1:22" s="4" customFormat="1" ht="55.5" customHeight="1" thickBot="1" x14ac:dyDescent="0.45">
      <c r="A18" s="63"/>
      <c r="B18" s="73"/>
      <c r="C18" s="65"/>
      <c r="D18" s="65"/>
      <c r="E18" s="32" t="s">
        <v>50</v>
      </c>
      <c r="F18" s="65"/>
      <c r="G18" s="74"/>
      <c r="H18" s="74"/>
      <c r="I18" s="63"/>
      <c r="J18" s="63"/>
      <c r="K18" s="63"/>
      <c r="L18" s="63" t="s">
        <v>13</v>
      </c>
      <c r="M18" s="63"/>
      <c r="N18" s="63" t="s">
        <v>14</v>
      </c>
      <c r="O18" s="63" t="s">
        <v>15</v>
      </c>
      <c r="P18" s="63"/>
      <c r="Q18" s="63" t="s">
        <v>16</v>
      </c>
      <c r="R18" s="63" t="s">
        <v>17</v>
      </c>
      <c r="S18" s="63" t="s">
        <v>18</v>
      </c>
      <c r="T18" s="63" t="s">
        <v>19</v>
      </c>
      <c r="U18" s="63"/>
      <c r="V18" s="68"/>
    </row>
    <row r="19" spans="1:22" s="4" customFormat="1" ht="87.75" customHeight="1" thickBot="1" x14ac:dyDescent="0.45">
      <c r="A19" s="63"/>
      <c r="B19" s="73"/>
      <c r="C19" s="66"/>
      <c r="D19" s="66"/>
      <c r="E19" s="33" t="s">
        <v>51</v>
      </c>
      <c r="F19" s="66"/>
      <c r="G19" s="34" t="s">
        <v>20</v>
      </c>
      <c r="H19" s="34" t="s">
        <v>21</v>
      </c>
      <c r="I19" s="63"/>
      <c r="J19" s="63"/>
      <c r="K19" s="63"/>
      <c r="L19" s="35" t="s">
        <v>22</v>
      </c>
      <c r="M19" s="35" t="s">
        <v>23</v>
      </c>
      <c r="N19" s="63"/>
      <c r="O19" s="35" t="s">
        <v>24</v>
      </c>
      <c r="P19" s="35" t="s">
        <v>25</v>
      </c>
      <c r="Q19" s="63"/>
      <c r="R19" s="63"/>
      <c r="S19" s="63"/>
      <c r="T19" s="63"/>
      <c r="U19" s="63"/>
      <c r="V19" s="68"/>
    </row>
    <row r="20" spans="1:22" s="54" customFormat="1" ht="108" customHeight="1" thickBot="1" x14ac:dyDescent="0.45">
      <c r="A20" s="47" t="s">
        <v>74</v>
      </c>
      <c r="B20" s="48" t="s">
        <v>28</v>
      </c>
      <c r="C20" s="48" t="s">
        <v>48</v>
      </c>
      <c r="D20" s="48" t="s">
        <v>49</v>
      </c>
      <c r="E20" s="49" t="s">
        <v>52</v>
      </c>
      <c r="F20" s="47" t="s">
        <v>39</v>
      </c>
      <c r="G20" s="50">
        <v>44713</v>
      </c>
      <c r="H20" s="50">
        <v>45689</v>
      </c>
      <c r="I20" s="51">
        <v>100000</v>
      </c>
      <c r="J20" s="52">
        <v>11247.11</v>
      </c>
      <c r="K20" s="52">
        <v>25</v>
      </c>
      <c r="L20" s="52">
        <f t="shared" ref="L20" si="0">ROUNDUP(I20*2.87%,2)</f>
        <v>2870</v>
      </c>
      <c r="M20" s="52">
        <f t="shared" ref="M20" si="1">+I20*7.1%</f>
        <v>7099.9999999999991</v>
      </c>
      <c r="N20" s="52">
        <v>928.92</v>
      </c>
      <c r="O20" s="52">
        <f t="shared" ref="O20" si="2">+I20*3.04%</f>
        <v>3040</v>
      </c>
      <c r="P20" s="52">
        <f>ROUNDUP(I20*7.09%,2)</f>
        <v>7090</v>
      </c>
      <c r="Q20" s="52">
        <v>3430.92</v>
      </c>
      <c r="R20" s="52">
        <f t="shared" ref="R20" si="3">+J20+K20+L20+M20+N20+O20+P20+Q20</f>
        <v>35731.949999999997</v>
      </c>
      <c r="S20" s="52">
        <f>ROUNDUP(J20+K20+L20+O20+Q20,2)</f>
        <v>20613.03</v>
      </c>
      <c r="T20" s="52">
        <f t="shared" ref="T20" si="4">+M20+N20+P20</f>
        <v>15118.919999999998</v>
      </c>
      <c r="U20" s="51">
        <f t="shared" ref="U20" si="5">+I20-S20</f>
        <v>79386.97</v>
      </c>
      <c r="V20" s="53">
        <v>112</v>
      </c>
    </row>
    <row r="21" spans="1:22" s="54" customFormat="1" ht="108" customHeight="1" thickBot="1" x14ac:dyDescent="0.45">
      <c r="A21" s="47" t="s">
        <v>120</v>
      </c>
      <c r="B21" s="48" t="s">
        <v>121</v>
      </c>
      <c r="C21" s="48" t="s">
        <v>122</v>
      </c>
      <c r="D21" s="48" t="s">
        <v>49</v>
      </c>
      <c r="E21" s="49" t="s">
        <v>52</v>
      </c>
      <c r="F21" s="47" t="s">
        <v>39</v>
      </c>
      <c r="G21" s="50">
        <v>44713</v>
      </c>
      <c r="H21" s="50">
        <v>45689</v>
      </c>
      <c r="I21" s="51">
        <v>100000</v>
      </c>
      <c r="J21" s="52">
        <v>12105.44</v>
      </c>
      <c r="K21" s="52">
        <v>25</v>
      </c>
      <c r="L21" s="52">
        <f t="shared" ref="L21" si="6">ROUNDUP(I21*2.87%,2)</f>
        <v>2870</v>
      </c>
      <c r="M21" s="52">
        <f t="shared" ref="M21" si="7">+I21*7.1%</f>
        <v>7099.9999999999991</v>
      </c>
      <c r="N21" s="52">
        <v>1040.3900000000001</v>
      </c>
      <c r="O21" s="52">
        <f t="shared" ref="O21" si="8">+I21*3.04%</f>
        <v>3040</v>
      </c>
      <c r="P21" s="52">
        <f>ROUNDUP(I21*7.09%,2)</f>
        <v>7090</v>
      </c>
      <c r="Q21" s="52">
        <v>0</v>
      </c>
      <c r="R21" s="52">
        <f t="shared" ref="R21" si="9">+J21+K21+L21+M21+N21+O21+P21+Q21</f>
        <v>33270.83</v>
      </c>
      <c r="S21" s="52">
        <f>ROUNDUP(J21+K21+L21+O21+Q21,2)</f>
        <v>18040.439999999999</v>
      </c>
      <c r="T21" s="52">
        <f t="shared" ref="T21" si="10">+M21+N21+P21</f>
        <v>15230.39</v>
      </c>
      <c r="U21" s="51">
        <f t="shared" ref="U21" si="11">+I21-S21</f>
        <v>81959.56</v>
      </c>
      <c r="V21" s="53">
        <v>112</v>
      </c>
    </row>
    <row r="22" spans="1:22" s="56" customFormat="1" ht="108" customHeight="1" thickBot="1" x14ac:dyDescent="0.45">
      <c r="A22" s="47" t="s">
        <v>75</v>
      </c>
      <c r="B22" s="48" t="s">
        <v>29</v>
      </c>
      <c r="C22" s="48" t="s">
        <v>30</v>
      </c>
      <c r="D22" s="48" t="s">
        <v>31</v>
      </c>
      <c r="E22" s="49" t="s">
        <v>53</v>
      </c>
      <c r="F22" s="47" t="s">
        <v>39</v>
      </c>
      <c r="G22" s="50">
        <v>44713</v>
      </c>
      <c r="H22" s="50">
        <v>45689</v>
      </c>
      <c r="I22" s="51">
        <v>40000</v>
      </c>
      <c r="J22" s="52">
        <v>442.65</v>
      </c>
      <c r="K22" s="52">
        <v>25</v>
      </c>
      <c r="L22" s="52">
        <f t="shared" ref="L22:L38" si="12">ROUNDUP(I22*2.87%,2)</f>
        <v>1148</v>
      </c>
      <c r="M22" s="52">
        <f t="shared" ref="M22:M38" si="13">+I22*7.1%</f>
        <v>2839.9999999999995</v>
      </c>
      <c r="N22" s="52">
        <f t="shared" ref="N22:N38" si="14">+I22*1.2%</f>
        <v>480</v>
      </c>
      <c r="O22" s="52">
        <f t="shared" ref="O22:O38" si="15">+I22*3.04%</f>
        <v>1216</v>
      </c>
      <c r="P22" s="52">
        <f>ROUNDUP(I22*7.09%,2)</f>
        <v>2836</v>
      </c>
      <c r="Q22" s="52">
        <v>0</v>
      </c>
      <c r="R22" s="52">
        <f t="shared" ref="R22:R38" si="16">+J22+K22+L22+M22+N22+O22+P22+Q22</f>
        <v>8987.65</v>
      </c>
      <c r="S22" s="52">
        <f>+J22+K22+L22+O22</f>
        <v>2831.65</v>
      </c>
      <c r="T22" s="52">
        <f t="shared" ref="T22:T38" si="17">+M22+N22+P22</f>
        <v>6156</v>
      </c>
      <c r="U22" s="51">
        <f t="shared" ref="U22:U38" si="18">+I22-S22</f>
        <v>37168.35</v>
      </c>
      <c r="V22" s="55">
        <v>112</v>
      </c>
    </row>
    <row r="23" spans="1:22" s="56" customFormat="1" ht="95.25" customHeight="1" thickBot="1" x14ac:dyDescent="0.45">
      <c r="A23" s="47" t="s">
        <v>76</v>
      </c>
      <c r="B23" s="48" t="s">
        <v>33</v>
      </c>
      <c r="C23" s="48" t="s">
        <v>34</v>
      </c>
      <c r="D23" s="48" t="s">
        <v>35</v>
      </c>
      <c r="E23" s="49" t="s">
        <v>52</v>
      </c>
      <c r="F23" s="47" t="s">
        <v>39</v>
      </c>
      <c r="G23" s="50">
        <v>44743</v>
      </c>
      <c r="H23" s="50">
        <v>45689</v>
      </c>
      <c r="I23" s="51">
        <v>60000</v>
      </c>
      <c r="J23" s="52">
        <v>3486.65</v>
      </c>
      <c r="K23" s="52">
        <v>25</v>
      </c>
      <c r="L23" s="52">
        <f t="shared" si="12"/>
        <v>1722</v>
      </c>
      <c r="M23" s="52">
        <f t="shared" si="13"/>
        <v>4260</v>
      </c>
      <c r="N23" s="52">
        <f t="shared" si="14"/>
        <v>720</v>
      </c>
      <c r="O23" s="52">
        <f t="shared" si="15"/>
        <v>1824</v>
      </c>
      <c r="P23" s="52">
        <f t="shared" ref="P23:P38" si="19">ROUNDUP(I23*7.09%,2)</f>
        <v>4254</v>
      </c>
      <c r="Q23" s="52">
        <v>0</v>
      </c>
      <c r="R23" s="52">
        <f t="shared" si="16"/>
        <v>16291.65</v>
      </c>
      <c r="S23" s="52">
        <f>ROUNDUP(J23+K23+L23+O23+Q23,2)</f>
        <v>7057.65</v>
      </c>
      <c r="T23" s="52">
        <f t="shared" si="17"/>
        <v>9234</v>
      </c>
      <c r="U23" s="51">
        <f t="shared" si="18"/>
        <v>52942.35</v>
      </c>
      <c r="V23" s="47">
        <v>112</v>
      </c>
    </row>
    <row r="24" spans="1:22" s="56" customFormat="1" ht="105" customHeight="1" thickBot="1" x14ac:dyDescent="0.45">
      <c r="A24" s="47" t="s">
        <v>77</v>
      </c>
      <c r="B24" s="48" t="s">
        <v>36</v>
      </c>
      <c r="C24" s="48" t="s">
        <v>37</v>
      </c>
      <c r="D24" s="48" t="s">
        <v>38</v>
      </c>
      <c r="E24" s="49" t="s">
        <v>52</v>
      </c>
      <c r="F24" s="47" t="s">
        <v>39</v>
      </c>
      <c r="G24" s="50">
        <v>44743</v>
      </c>
      <c r="H24" s="50">
        <v>45689</v>
      </c>
      <c r="I24" s="51">
        <v>60000</v>
      </c>
      <c r="J24" s="52">
        <v>3143.56</v>
      </c>
      <c r="K24" s="52">
        <v>25</v>
      </c>
      <c r="L24" s="52">
        <f t="shared" si="12"/>
        <v>1722</v>
      </c>
      <c r="M24" s="52">
        <f t="shared" si="13"/>
        <v>4260</v>
      </c>
      <c r="N24" s="52">
        <f t="shared" si="14"/>
        <v>720</v>
      </c>
      <c r="O24" s="52">
        <f t="shared" si="15"/>
        <v>1824</v>
      </c>
      <c r="P24" s="52">
        <f t="shared" si="19"/>
        <v>4254</v>
      </c>
      <c r="Q24" s="52">
        <v>1715.46</v>
      </c>
      <c r="R24" s="52">
        <f t="shared" si="16"/>
        <v>17664.02</v>
      </c>
      <c r="S24" s="52">
        <f>+J24+K24+L24+O24+Q24</f>
        <v>8430.02</v>
      </c>
      <c r="T24" s="52">
        <f t="shared" si="17"/>
        <v>9234</v>
      </c>
      <c r="U24" s="51">
        <f t="shared" si="18"/>
        <v>51569.979999999996</v>
      </c>
      <c r="V24" s="47">
        <v>112</v>
      </c>
    </row>
    <row r="25" spans="1:22" s="56" customFormat="1" ht="143.25" customHeight="1" thickBot="1" x14ac:dyDescent="0.45">
      <c r="A25" s="47" t="s">
        <v>101</v>
      </c>
      <c r="B25" s="48" t="s">
        <v>40</v>
      </c>
      <c r="C25" s="56" t="s">
        <v>26</v>
      </c>
      <c r="D25" s="48" t="s">
        <v>41</v>
      </c>
      <c r="E25" s="49" t="s">
        <v>52</v>
      </c>
      <c r="F25" s="47" t="s">
        <v>39</v>
      </c>
      <c r="G25" s="50">
        <v>44774</v>
      </c>
      <c r="H25" s="50">
        <v>45689</v>
      </c>
      <c r="I25" s="51">
        <v>25000</v>
      </c>
      <c r="J25" s="52">
        <v>0</v>
      </c>
      <c r="K25" s="52">
        <v>25</v>
      </c>
      <c r="L25" s="52">
        <f t="shared" si="12"/>
        <v>717.5</v>
      </c>
      <c r="M25" s="52">
        <f t="shared" si="13"/>
        <v>1774.9999999999998</v>
      </c>
      <c r="N25" s="52">
        <f t="shared" si="14"/>
        <v>300</v>
      </c>
      <c r="O25" s="52">
        <f t="shared" si="15"/>
        <v>760</v>
      </c>
      <c r="P25" s="52">
        <f t="shared" si="19"/>
        <v>1772.5</v>
      </c>
      <c r="Q25" s="52">
        <v>0</v>
      </c>
      <c r="R25" s="52">
        <f t="shared" si="16"/>
        <v>5350</v>
      </c>
      <c r="S25" s="52">
        <f t="shared" ref="S25:S38" si="20">ROUNDUP(J25+K25+L25+O25+Q25,2)</f>
        <v>1502.5</v>
      </c>
      <c r="T25" s="52">
        <f t="shared" si="17"/>
        <v>3847.5</v>
      </c>
      <c r="U25" s="51">
        <f t="shared" si="18"/>
        <v>23497.5</v>
      </c>
      <c r="V25" s="47">
        <v>112</v>
      </c>
    </row>
    <row r="26" spans="1:22" s="56" customFormat="1" ht="138" customHeight="1" thickBot="1" x14ac:dyDescent="0.45">
      <c r="A26" s="47" t="s">
        <v>100</v>
      </c>
      <c r="B26" s="48" t="s">
        <v>42</v>
      </c>
      <c r="C26" s="48" t="s">
        <v>26</v>
      </c>
      <c r="D26" s="48" t="s">
        <v>41</v>
      </c>
      <c r="E26" s="49" t="s">
        <v>52</v>
      </c>
      <c r="F26" s="47" t="s">
        <v>39</v>
      </c>
      <c r="G26" s="50">
        <v>44774</v>
      </c>
      <c r="H26" s="50">
        <v>45689</v>
      </c>
      <c r="I26" s="51">
        <v>25000</v>
      </c>
      <c r="J26" s="52">
        <v>0</v>
      </c>
      <c r="K26" s="52">
        <v>25</v>
      </c>
      <c r="L26" s="52">
        <f t="shared" si="12"/>
        <v>717.5</v>
      </c>
      <c r="M26" s="52">
        <f t="shared" si="13"/>
        <v>1774.9999999999998</v>
      </c>
      <c r="N26" s="52">
        <f t="shared" si="14"/>
        <v>300</v>
      </c>
      <c r="O26" s="52">
        <f t="shared" si="15"/>
        <v>760</v>
      </c>
      <c r="P26" s="52">
        <f t="shared" si="19"/>
        <v>1772.5</v>
      </c>
      <c r="Q26" s="52">
        <v>0</v>
      </c>
      <c r="R26" s="52">
        <f t="shared" si="16"/>
        <v>5350</v>
      </c>
      <c r="S26" s="52">
        <f t="shared" si="20"/>
        <v>1502.5</v>
      </c>
      <c r="T26" s="52">
        <f t="shared" si="17"/>
        <v>3847.5</v>
      </c>
      <c r="U26" s="51">
        <f t="shared" si="18"/>
        <v>23497.5</v>
      </c>
      <c r="V26" s="47">
        <v>112</v>
      </c>
    </row>
    <row r="27" spans="1:22" s="56" customFormat="1" ht="120" customHeight="1" thickBot="1" x14ac:dyDescent="0.45">
      <c r="A27" s="47" t="s">
        <v>86</v>
      </c>
      <c r="B27" s="48" t="s">
        <v>85</v>
      </c>
      <c r="C27" s="48" t="s">
        <v>84</v>
      </c>
      <c r="D27" s="48" t="s">
        <v>83</v>
      </c>
      <c r="E27" s="49" t="s">
        <v>53</v>
      </c>
      <c r="F27" s="47" t="s">
        <v>39</v>
      </c>
      <c r="G27" s="50">
        <v>45323</v>
      </c>
      <c r="H27" s="50">
        <v>45689</v>
      </c>
      <c r="I27" s="51">
        <v>26000</v>
      </c>
      <c r="J27" s="52">
        <v>0</v>
      </c>
      <c r="K27" s="52">
        <v>0</v>
      </c>
      <c r="L27" s="52">
        <f t="shared" si="12"/>
        <v>746.2</v>
      </c>
      <c r="M27" s="52">
        <f t="shared" si="13"/>
        <v>1845.9999999999998</v>
      </c>
      <c r="N27" s="52">
        <f t="shared" si="14"/>
        <v>312</v>
      </c>
      <c r="O27" s="52">
        <f t="shared" si="15"/>
        <v>790.4</v>
      </c>
      <c r="P27" s="52">
        <f t="shared" si="19"/>
        <v>1843.4</v>
      </c>
      <c r="Q27" s="52">
        <v>0</v>
      </c>
      <c r="R27" s="52">
        <f t="shared" si="16"/>
        <v>5538</v>
      </c>
      <c r="S27" s="52">
        <f t="shared" si="20"/>
        <v>1536.6</v>
      </c>
      <c r="T27" s="52">
        <f t="shared" si="17"/>
        <v>4001.4</v>
      </c>
      <c r="U27" s="51">
        <f t="shared" si="18"/>
        <v>24463.4</v>
      </c>
      <c r="V27" s="47">
        <v>112</v>
      </c>
    </row>
    <row r="28" spans="1:22" s="56" customFormat="1" ht="135" customHeight="1" thickBot="1" x14ac:dyDescent="0.45">
      <c r="A28" s="47" t="s">
        <v>97</v>
      </c>
      <c r="B28" s="48" t="s">
        <v>45</v>
      </c>
      <c r="C28" s="48" t="s">
        <v>123</v>
      </c>
      <c r="D28" s="48" t="s">
        <v>124</v>
      </c>
      <c r="E28" s="49" t="s">
        <v>52</v>
      </c>
      <c r="F28" s="47" t="s">
        <v>39</v>
      </c>
      <c r="G28" s="50">
        <v>44774</v>
      </c>
      <c r="H28" s="50">
        <v>45689</v>
      </c>
      <c r="I28" s="51">
        <v>30000</v>
      </c>
      <c r="J28" s="52">
        <v>0</v>
      </c>
      <c r="K28" s="52">
        <v>25</v>
      </c>
      <c r="L28" s="52">
        <f t="shared" si="12"/>
        <v>861</v>
      </c>
      <c r="M28" s="52">
        <f t="shared" si="13"/>
        <v>2130</v>
      </c>
      <c r="N28" s="52">
        <f t="shared" si="14"/>
        <v>360</v>
      </c>
      <c r="O28" s="52">
        <f t="shared" si="15"/>
        <v>912</v>
      </c>
      <c r="P28" s="52">
        <f t="shared" si="19"/>
        <v>2127</v>
      </c>
      <c r="Q28" s="52">
        <v>0</v>
      </c>
      <c r="R28" s="52">
        <f t="shared" si="16"/>
        <v>6415</v>
      </c>
      <c r="S28" s="52">
        <f t="shared" si="20"/>
        <v>1798</v>
      </c>
      <c r="T28" s="52">
        <f t="shared" si="17"/>
        <v>4617</v>
      </c>
      <c r="U28" s="51">
        <f t="shared" si="18"/>
        <v>28202</v>
      </c>
      <c r="V28" s="47">
        <v>112</v>
      </c>
    </row>
    <row r="29" spans="1:22" s="56" customFormat="1" ht="138" customHeight="1" thickBot="1" x14ac:dyDescent="0.45">
      <c r="A29" s="47" t="s">
        <v>98</v>
      </c>
      <c r="B29" s="48" t="s">
        <v>46</v>
      </c>
      <c r="C29" s="48" t="s">
        <v>26</v>
      </c>
      <c r="D29" s="48" t="s">
        <v>41</v>
      </c>
      <c r="E29" s="49" t="s">
        <v>52</v>
      </c>
      <c r="F29" s="47" t="s">
        <v>39</v>
      </c>
      <c r="G29" s="50">
        <v>44774</v>
      </c>
      <c r="H29" s="50">
        <v>45689</v>
      </c>
      <c r="I29" s="51">
        <v>35000</v>
      </c>
      <c r="J29" s="52">
        <v>0</v>
      </c>
      <c r="K29" s="52">
        <v>25</v>
      </c>
      <c r="L29" s="52">
        <f t="shared" si="12"/>
        <v>1004.5</v>
      </c>
      <c r="M29" s="52">
        <f t="shared" si="13"/>
        <v>2485</v>
      </c>
      <c r="N29" s="52">
        <f t="shared" si="14"/>
        <v>420</v>
      </c>
      <c r="O29" s="52">
        <f t="shared" si="15"/>
        <v>1064</v>
      </c>
      <c r="P29" s="52">
        <f t="shared" si="19"/>
        <v>2481.5</v>
      </c>
      <c r="Q29" s="52">
        <v>0</v>
      </c>
      <c r="R29" s="52">
        <f t="shared" si="16"/>
        <v>7480</v>
      </c>
      <c r="S29" s="52">
        <f t="shared" si="20"/>
        <v>2093.5</v>
      </c>
      <c r="T29" s="52">
        <f t="shared" si="17"/>
        <v>5386.5</v>
      </c>
      <c r="U29" s="51">
        <f t="shared" si="18"/>
        <v>32906.5</v>
      </c>
      <c r="V29" s="47">
        <v>112</v>
      </c>
    </row>
    <row r="30" spans="1:22" s="56" customFormat="1" ht="129.75" customHeight="1" thickBot="1" x14ac:dyDescent="0.45">
      <c r="A30" s="47" t="s">
        <v>99</v>
      </c>
      <c r="B30" s="48" t="s">
        <v>47</v>
      </c>
      <c r="C30" s="48" t="s">
        <v>26</v>
      </c>
      <c r="D30" s="48" t="s">
        <v>41</v>
      </c>
      <c r="E30" s="49" t="s">
        <v>52</v>
      </c>
      <c r="F30" s="47" t="s">
        <v>39</v>
      </c>
      <c r="G30" s="50">
        <v>44774</v>
      </c>
      <c r="H30" s="50">
        <v>45689</v>
      </c>
      <c r="I30" s="51">
        <v>16500</v>
      </c>
      <c r="J30" s="52">
        <v>0</v>
      </c>
      <c r="K30" s="52">
        <v>25</v>
      </c>
      <c r="L30" s="52">
        <f t="shared" si="12"/>
        <v>473.55</v>
      </c>
      <c r="M30" s="52">
        <f t="shared" si="13"/>
        <v>1171.5</v>
      </c>
      <c r="N30" s="52">
        <f t="shared" si="14"/>
        <v>198</v>
      </c>
      <c r="O30" s="52">
        <f t="shared" si="15"/>
        <v>501.6</v>
      </c>
      <c r="P30" s="52">
        <f t="shared" si="19"/>
        <v>1169.8499999999999</v>
      </c>
      <c r="Q30" s="52">
        <v>0</v>
      </c>
      <c r="R30" s="52">
        <f t="shared" si="16"/>
        <v>3539.5</v>
      </c>
      <c r="S30" s="52">
        <f t="shared" si="20"/>
        <v>1000.15</v>
      </c>
      <c r="T30" s="52">
        <f t="shared" si="17"/>
        <v>2539.35</v>
      </c>
      <c r="U30" s="51">
        <f t="shared" si="18"/>
        <v>15499.85</v>
      </c>
      <c r="V30" s="47">
        <v>112</v>
      </c>
    </row>
    <row r="31" spans="1:22" s="56" customFormat="1" ht="110.25" customHeight="1" thickBot="1" x14ac:dyDescent="0.45">
      <c r="A31" s="47" t="s">
        <v>54</v>
      </c>
      <c r="B31" s="57" t="s">
        <v>55</v>
      </c>
      <c r="C31" s="48" t="s">
        <v>56</v>
      </c>
      <c r="D31" s="48" t="s">
        <v>57</v>
      </c>
      <c r="E31" s="49" t="s">
        <v>53</v>
      </c>
      <c r="F31" s="47" t="s">
        <v>39</v>
      </c>
      <c r="G31" s="50">
        <v>44621</v>
      </c>
      <c r="H31" s="50">
        <v>45689</v>
      </c>
      <c r="I31" s="51">
        <v>45000</v>
      </c>
      <c r="J31" s="52">
        <v>1148.33</v>
      </c>
      <c r="K31" s="52">
        <v>25</v>
      </c>
      <c r="L31" s="52">
        <f t="shared" si="12"/>
        <v>1291.5</v>
      </c>
      <c r="M31" s="52">
        <f t="shared" si="13"/>
        <v>3194.9999999999995</v>
      </c>
      <c r="N31" s="52">
        <f t="shared" si="14"/>
        <v>540</v>
      </c>
      <c r="O31" s="52">
        <f t="shared" si="15"/>
        <v>1368</v>
      </c>
      <c r="P31" s="52">
        <f t="shared" si="19"/>
        <v>3190.5</v>
      </c>
      <c r="Q31" s="52">
        <v>0</v>
      </c>
      <c r="R31" s="52">
        <f t="shared" si="16"/>
        <v>10758.33</v>
      </c>
      <c r="S31" s="52">
        <f t="shared" si="20"/>
        <v>3832.83</v>
      </c>
      <c r="T31" s="52">
        <f t="shared" si="17"/>
        <v>6925.5</v>
      </c>
      <c r="U31" s="51">
        <f t="shared" si="18"/>
        <v>41167.17</v>
      </c>
      <c r="V31" s="47">
        <v>112</v>
      </c>
    </row>
    <row r="32" spans="1:22" s="56" customFormat="1" ht="90" customHeight="1" thickBot="1" x14ac:dyDescent="0.45">
      <c r="A32" s="47" t="s">
        <v>58</v>
      </c>
      <c r="B32" s="57" t="s">
        <v>59</v>
      </c>
      <c r="C32" s="48" t="s">
        <v>60</v>
      </c>
      <c r="D32" s="48" t="s">
        <v>61</v>
      </c>
      <c r="E32" s="49" t="s">
        <v>52</v>
      </c>
      <c r="F32" s="47" t="s">
        <v>39</v>
      </c>
      <c r="G32" s="50">
        <v>44621</v>
      </c>
      <c r="H32" s="50">
        <v>45689</v>
      </c>
      <c r="I32" s="51">
        <v>30000</v>
      </c>
      <c r="J32" s="52">
        <v>0</v>
      </c>
      <c r="K32" s="52">
        <v>25</v>
      </c>
      <c r="L32" s="52">
        <f t="shared" si="12"/>
        <v>861</v>
      </c>
      <c r="M32" s="52">
        <f t="shared" si="13"/>
        <v>2130</v>
      </c>
      <c r="N32" s="52">
        <f t="shared" si="14"/>
        <v>360</v>
      </c>
      <c r="O32" s="52">
        <f t="shared" si="15"/>
        <v>912</v>
      </c>
      <c r="P32" s="52">
        <f t="shared" si="19"/>
        <v>2127</v>
      </c>
      <c r="Q32" s="52">
        <v>0</v>
      </c>
      <c r="R32" s="52">
        <f t="shared" si="16"/>
        <v>6415</v>
      </c>
      <c r="S32" s="52">
        <f t="shared" si="20"/>
        <v>1798</v>
      </c>
      <c r="T32" s="52">
        <f t="shared" si="17"/>
        <v>4617</v>
      </c>
      <c r="U32" s="51">
        <f t="shared" si="18"/>
        <v>28202</v>
      </c>
      <c r="V32" s="47">
        <v>112</v>
      </c>
    </row>
    <row r="33" spans="1:22" s="56" customFormat="1" ht="85.5" customHeight="1" thickBot="1" x14ac:dyDescent="0.45">
      <c r="A33" s="47" t="s">
        <v>62</v>
      </c>
      <c r="B33" s="57" t="s">
        <v>63</v>
      </c>
      <c r="C33" s="48" t="s">
        <v>60</v>
      </c>
      <c r="D33" s="48" t="s">
        <v>64</v>
      </c>
      <c r="E33" s="49" t="s">
        <v>52</v>
      </c>
      <c r="F33" s="47" t="s">
        <v>39</v>
      </c>
      <c r="G33" s="50">
        <v>44621</v>
      </c>
      <c r="H33" s="50">
        <v>45689</v>
      </c>
      <c r="I33" s="51">
        <v>30000</v>
      </c>
      <c r="J33" s="52">
        <v>0</v>
      </c>
      <c r="K33" s="52">
        <v>25</v>
      </c>
      <c r="L33" s="52">
        <f t="shared" si="12"/>
        <v>861</v>
      </c>
      <c r="M33" s="52">
        <f t="shared" si="13"/>
        <v>2130</v>
      </c>
      <c r="N33" s="52">
        <f t="shared" si="14"/>
        <v>360</v>
      </c>
      <c r="O33" s="52">
        <f t="shared" si="15"/>
        <v>912</v>
      </c>
      <c r="P33" s="52">
        <f t="shared" si="19"/>
        <v>2127</v>
      </c>
      <c r="Q33" s="52">
        <v>0</v>
      </c>
      <c r="R33" s="52">
        <f t="shared" si="16"/>
        <v>6415</v>
      </c>
      <c r="S33" s="52">
        <f t="shared" si="20"/>
        <v>1798</v>
      </c>
      <c r="T33" s="52">
        <f t="shared" si="17"/>
        <v>4617</v>
      </c>
      <c r="U33" s="51">
        <f t="shared" si="18"/>
        <v>28202</v>
      </c>
      <c r="V33" s="47">
        <v>112</v>
      </c>
    </row>
    <row r="34" spans="1:22" s="56" customFormat="1" ht="98.25" customHeight="1" thickBot="1" x14ac:dyDescent="0.45">
      <c r="A34" s="47" t="s">
        <v>65</v>
      </c>
      <c r="B34" s="57" t="s">
        <v>66</v>
      </c>
      <c r="C34" s="48" t="s">
        <v>79</v>
      </c>
      <c r="D34" s="48" t="s">
        <v>80</v>
      </c>
      <c r="E34" s="49" t="s">
        <v>52</v>
      </c>
      <c r="F34" s="47" t="s">
        <v>39</v>
      </c>
      <c r="G34" s="50">
        <v>44835</v>
      </c>
      <c r="H34" s="50">
        <v>45689</v>
      </c>
      <c r="I34" s="51">
        <v>40000</v>
      </c>
      <c r="J34" s="52">
        <v>442.65</v>
      </c>
      <c r="K34" s="52">
        <v>25</v>
      </c>
      <c r="L34" s="52">
        <f t="shared" si="12"/>
        <v>1148</v>
      </c>
      <c r="M34" s="52">
        <f t="shared" si="13"/>
        <v>2839.9999999999995</v>
      </c>
      <c r="N34" s="52">
        <f t="shared" si="14"/>
        <v>480</v>
      </c>
      <c r="O34" s="52">
        <f t="shared" si="15"/>
        <v>1216</v>
      </c>
      <c r="P34" s="52">
        <f t="shared" si="19"/>
        <v>2836</v>
      </c>
      <c r="Q34" s="52">
        <v>0</v>
      </c>
      <c r="R34" s="52">
        <f t="shared" si="16"/>
        <v>8987.65</v>
      </c>
      <c r="S34" s="52">
        <f t="shared" si="20"/>
        <v>2831.65</v>
      </c>
      <c r="T34" s="52">
        <f t="shared" si="17"/>
        <v>6156</v>
      </c>
      <c r="U34" s="51">
        <f t="shared" si="18"/>
        <v>37168.35</v>
      </c>
      <c r="V34" s="47">
        <v>112</v>
      </c>
    </row>
    <row r="35" spans="1:22" s="56" customFormat="1" ht="147.75" customHeight="1" thickBot="1" x14ac:dyDescent="0.45">
      <c r="A35" s="47" t="s">
        <v>67</v>
      </c>
      <c r="B35" s="48" t="s">
        <v>68</v>
      </c>
      <c r="C35" s="48" t="s">
        <v>26</v>
      </c>
      <c r="D35" s="48" t="s">
        <v>41</v>
      </c>
      <c r="E35" s="49" t="s">
        <v>52</v>
      </c>
      <c r="F35" s="47" t="s">
        <v>39</v>
      </c>
      <c r="G35" s="50">
        <v>44652</v>
      </c>
      <c r="H35" s="50">
        <v>45689</v>
      </c>
      <c r="I35" s="51">
        <v>30000</v>
      </c>
      <c r="J35" s="52">
        <v>0</v>
      </c>
      <c r="K35" s="52">
        <v>25</v>
      </c>
      <c r="L35" s="52">
        <f t="shared" si="12"/>
        <v>861</v>
      </c>
      <c r="M35" s="52">
        <f t="shared" si="13"/>
        <v>2130</v>
      </c>
      <c r="N35" s="52">
        <f t="shared" si="14"/>
        <v>360</v>
      </c>
      <c r="O35" s="52">
        <f t="shared" si="15"/>
        <v>912</v>
      </c>
      <c r="P35" s="52">
        <f t="shared" si="19"/>
        <v>2127</v>
      </c>
      <c r="Q35" s="52">
        <v>0</v>
      </c>
      <c r="R35" s="52">
        <f t="shared" si="16"/>
        <v>6415</v>
      </c>
      <c r="S35" s="52">
        <f t="shared" si="20"/>
        <v>1798</v>
      </c>
      <c r="T35" s="52">
        <f t="shared" si="17"/>
        <v>4617</v>
      </c>
      <c r="U35" s="51">
        <f t="shared" si="18"/>
        <v>28202</v>
      </c>
      <c r="V35" s="47">
        <v>112</v>
      </c>
    </row>
    <row r="36" spans="1:22" s="56" customFormat="1" ht="117.75" customHeight="1" thickBot="1" x14ac:dyDescent="0.45">
      <c r="A36" s="47" t="s">
        <v>69</v>
      </c>
      <c r="B36" s="57" t="s">
        <v>70</v>
      </c>
      <c r="C36" s="48" t="s">
        <v>27</v>
      </c>
      <c r="D36" s="48" t="s">
        <v>71</v>
      </c>
      <c r="E36" s="49" t="s">
        <v>53</v>
      </c>
      <c r="F36" s="47" t="s">
        <v>39</v>
      </c>
      <c r="G36" s="50">
        <v>44652</v>
      </c>
      <c r="H36" s="50">
        <v>45689</v>
      </c>
      <c r="I36" s="51">
        <v>45000</v>
      </c>
      <c r="J36" s="52">
        <v>1148.33</v>
      </c>
      <c r="K36" s="52">
        <v>25</v>
      </c>
      <c r="L36" s="52">
        <f t="shared" si="12"/>
        <v>1291.5</v>
      </c>
      <c r="M36" s="52">
        <f t="shared" si="13"/>
        <v>3194.9999999999995</v>
      </c>
      <c r="N36" s="52">
        <f t="shared" si="14"/>
        <v>540</v>
      </c>
      <c r="O36" s="52">
        <f t="shared" si="15"/>
        <v>1368</v>
      </c>
      <c r="P36" s="52">
        <f t="shared" si="19"/>
        <v>3190.5</v>
      </c>
      <c r="Q36" s="52">
        <v>0</v>
      </c>
      <c r="R36" s="52">
        <f t="shared" si="16"/>
        <v>10758.33</v>
      </c>
      <c r="S36" s="52">
        <f t="shared" si="20"/>
        <v>3832.83</v>
      </c>
      <c r="T36" s="52">
        <f t="shared" si="17"/>
        <v>6925.5</v>
      </c>
      <c r="U36" s="51">
        <f t="shared" si="18"/>
        <v>41167.17</v>
      </c>
      <c r="V36" s="47">
        <v>112</v>
      </c>
    </row>
    <row r="37" spans="1:22" s="56" customFormat="1" ht="128.25" customHeight="1" thickBot="1" x14ac:dyDescent="0.45">
      <c r="A37" s="47" t="s">
        <v>72</v>
      </c>
      <c r="B37" s="57" t="s">
        <v>81</v>
      </c>
      <c r="C37" s="48" t="s">
        <v>60</v>
      </c>
      <c r="D37" s="48" t="s">
        <v>73</v>
      </c>
      <c r="E37" s="49" t="s">
        <v>52</v>
      </c>
      <c r="F37" s="47" t="s">
        <v>39</v>
      </c>
      <c r="G37" s="50">
        <v>44713</v>
      </c>
      <c r="H37" s="50">
        <v>45689</v>
      </c>
      <c r="I37" s="51">
        <v>30000</v>
      </c>
      <c r="J37" s="52">
        <v>0</v>
      </c>
      <c r="K37" s="52">
        <v>25</v>
      </c>
      <c r="L37" s="52">
        <f t="shared" si="12"/>
        <v>861</v>
      </c>
      <c r="M37" s="52">
        <f t="shared" si="13"/>
        <v>2130</v>
      </c>
      <c r="N37" s="52">
        <f t="shared" si="14"/>
        <v>360</v>
      </c>
      <c r="O37" s="52">
        <f t="shared" si="15"/>
        <v>912</v>
      </c>
      <c r="P37" s="52">
        <f t="shared" si="19"/>
        <v>2127</v>
      </c>
      <c r="Q37" s="52">
        <v>0</v>
      </c>
      <c r="R37" s="52">
        <f t="shared" si="16"/>
        <v>6415</v>
      </c>
      <c r="S37" s="52">
        <f t="shared" si="20"/>
        <v>1798</v>
      </c>
      <c r="T37" s="52">
        <f t="shared" si="17"/>
        <v>4617</v>
      </c>
      <c r="U37" s="51">
        <f t="shared" si="18"/>
        <v>28202</v>
      </c>
      <c r="V37" s="47">
        <v>112</v>
      </c>
    </row>
    <row r="38" spans="1:22" s="56" customFormat="1" ht="128.25" customHeight="1" thickBot="1" x14ac:dyDescent="0.45">
      <c r="A38" s="47" t="s">
        <v>87</v>
      </c>
      <c r="B38" s="57" t="s">
        <v>82</v>
      </c>
      <c r="C38" s="48" t="s">
        <v>43</v>
      </c>
      <c r="D38" s="48" t="s">
        <v>44</v>
      </c>
      <c r="E38" s="49" t="s">
        <v>78</v>
      </c>
      <c r="F38" s="47" t="s">
        <v>39</v>
      </c>
      <c r="G38" s="50">
        <v>44927</v>
      </c>
      <c r="H38" s="50">
        <v>45689</v>
      </c>
      <c r="I38" s="51">
        <v>25000</v>
      </c>
      <c r="J38" s="52">
        <v>0</v>
      </c>
      <c r="K38" s="52">
        <v>25</v>
      </c>
      <c r="L38" s="52">
        <f t="shared" si="12"/>
        <v>717.5</v>
      </c>
      <c r="M38" s="52">
        <f t="shared" si="13"/>
        <v>1774.9999999999998</v>
      </c>
      <c r="N38" s="52">
        <f t="shared" si="14"/>
        <v>300</v>
      </c>
      <c r="O38" s="52">
        <f t="shared" si="15"/>
        <v>760</v>
      </c>
      <c r="P38" s="52">
        <f t="shared" si="19"/>
        <v>1772.5</v>
      </c>
      <c r="Q38" s="52">
        <v>0</v>
      </c>
      <c r="R38" s="52">
        <f t="shared" si="16"/>
        <v>5350</v>
      </c>
      <c r="S38" s="52">
        <f t="shared" si="20"/>
        <v>1502.5</v>
      </c>
      <c r="T38" s="52">
        <f t="shared" si="17"/>
        <v>3847.5</v>
      </c>
      <c r="U38" s="51">
        <f t="shared" si="18"/>
        <v>23497.5</v>
      </c>
      <c r="V38" s="47">
        <v>112</v>
      </c>
    </row>
    <row r="39" spans="1:22" s="56" customFormat="1" ht="128.25" customHeight="1" thickBot="1" x14ac:dyDescent="0.45">
      <c r="A39" s="47" t="s">
        <v>108</v>
      </c>
      <c r="B39" s="57" t="s">
        <v>107</v>
      </c>
      <c r="C39" s="48" t="s">
        <v>110</v>
      </c>
      <c r="D39" s="48" t="s">
        <v>109</v>
      </c>
      <c r="E39" s="49" t="s">
        <v>106</v>
      </c>
      <c r="F39" s="47" t="s">
        <v>39</v>
      </c>
      <c r="G39" s="50">
        <v>45017</v>
      </c>
      <c r="H39" s="50">
        <v>45689</v>
      </c>
      <c r="I39" s="51">
        <v>70000</v>
      </c>
      <c r="J39" s="52">
        <v>5368.45</v>
      </c>
      <c r="K39" s="52">
        <v>25</v>
      </c>
      <c r="L39" s="52">
        <f>ROUNDUP(I39*2.87%,2)</f>
        <v>2009</v>
      </c>
      <c r="M39" s="52">
        <f>ROUNDUP(I39*7.1%,2)</f>
        <v>4970</v>
      </c>
      <c r="N39" s="52">
        <f>+I39*1.2%</f>
        <v>840</v>
      </c>
      <c r="O39" s="52">
        <f>+I39*3.04%</f>
        <v>2128</v>
      </c>
      <c r="P39" s="52">
        <f>+I39*7.09%</f>
        <v>4963</v>
      </c>
      <c r="Q39" s="52">
        <v>0</v>
      </c>
      <c r="R39" s="52">
        <f>+J39+K39+L39+M39+N39+O39+P39+Q39</f>
        <v>20303.45</v>
      </c>
      <c r="S39" s="52">
        <f>ROUNDUP(J39+K39+L39+O39+Q39,2)</f>
        <v>9530.4500000000007</v>
      </c>
      <c r="T39" s="52">
        <f>+M39+N39+P39</f>
        <v>10773</v>
      </c>
      <c r="U39" s="51">
        <f>ROUNDUP(I39-S39,2)</f>
        <v>60469.55</v>
      </c>
      <c r="V39" s="47">
        <v>112</v>
      </c>
    </row>
    <row r="40" spans="1:22" s="56" customFormat="1" ht="128.25" customHeight="1" thickBot="1" x14ac:dyDescent="0.45">
      <c r="A40" s="47" t="s">
        <v>111</v>
      </c>
      <c r="B40" s="57" t="s">
        <v>113</v>
      </c>
      <c r="C40" s="48" t="s">
        <v>110</v>
      </c>
      <c r="D40" s="48" t="s">
        <v>112</v>
      </c>
      <c r="E40" s="49" t="s">
        <v>78</v>
      </c>
      <c r="F40" s="47" t="s">
        <v>39</v>
      </c>
      <c r="G40" s="50">
        <v>45597</v>
      </c>
      <c r="H40" s="50">
        <v>45690</v>
      </c>
      <c r="I40" s="51">
        <v>55000</v>
      </c>
      <c r="J40" s="52">
        <v>2880.15</v>
      </c>
      <c r="K40" s="52">
        <v>25</v>
      </c>
      <c r="L40" s="52">
        <f>ROUNDUP(I40*2.87%,2)</f>
        <v>1578.5</v>
      </c>
      <c r="M40" s="52">
        <f>ROUNDUP(I40*7.1%,2)</f>
        <v>3905</v>
      </c>
      <c r="N40" s="52">
        <f>+I40*1.2%</f>
        <v>660</v>
      </c>
      <c r="O40" s="52">
        <f>+I40*3.04%</f>
        <v>1672</v>
      </c>
      <c r="P40" s="52">
        <f>+I40*7.09%</f>
        <v>3899.5000000000005</v>
      </c>
      <c r="Q40" s="52">
        <v>0</v>
      </c>
      <c r="R40" s="52">
        <f>+J40+K40+L40+M40+N40+O40+P40+Q40</f>
        <v>14620.15</v>
      </c>
      <c r="S40" s="52">
        <f>ROUNDUP(J40+K40+L40+O40+Q40,2)</f>
        <v>6155.65</v>
      </c>
      <c r="T40" s="52">
        <f>+M40+N40+P40</f>
        <v>8464.5</v>
      </c>
      <c r="U40" s="51">
        <f>ROUNDUP(I40-S40,2)</f>
        <v>48844.35</v>
      </c>
      <c r="V40" s="47">
        <v>112</v>
      </c>
    </row>
    <row r="41" spans="1:22" s="56" customFormat="1" ht="128.25" customHeight="1" thickBot="1" x14ac:dyDescent="0.45">
      <c r="A41" s="47" t="s">
        <v>115</v>
      </c>
      <c r="B41" s="57" t="s">
        <v>116</v>
      </c>
      <c r="C41" s="48" t="s">
        <v>110</v>
      </c>
      <c r="D41" s="48" t="s">
        <v>118</v>
      </c>
      <c r="E41" s="49" t="s">
        <v>106</v>
      </c>
      <c r="F41" s="47" t="s">
        <v>39</v>
      </c>
      <c r="G41" s="50">
        <v>45597</v>
      </c>
      <c r="H41" s="50">
        <v>45690</v>
      </c>
      <c r="I41" s="51">
        <v>50000</v>
      </c>
      <c r="J41" s="52">
        <v>1854</v>
      </c>
      <c r="K41" s="52">
        <v>25</v>
      </c>
      <c r="L41" s="52">
        <f>ROUNDUP(I41*2.87%,2)</f>
        <v>1435</v>
      </c>
      <c r="M41" s="52">
        <f>ROUNDUP(I41*7.1%,2)</f>
        <v>3550</v>
      </c>
      <c r="N41" s="52">
        <f>+I41*1.2%</f>
        <v>600</v>
      </c>
      <c r="O41" s="52">
        <f>+I41*3.04%</f>
        <v>1520</v>
      </c>
      <c r="P41" s="52">
        <f>+I41*7.09%</f>
        <v>3545.0000000000005</v>
      </c>
      <c r="Q41" s="52">
        <v>0</v>
      </c>
      <c r="R41" s="52">
        <f>+J41+K41+L41+M41+N41+O41+P41+Q41</f>
        <v>12529</v>
      </c>
      <c r="S41" s="52">
        <f>ROUNDUP(J41+K41+L41+O41+Q41,2)</f>
        <v>4834</v>
      </c>
      <c r="T41" s="52">
        <f>+M41+N41+P41</f>
        <v>7695</v>
      </c>
      <c r="U41" s="51">
        <f>ROUNDUP(I41-S41,2)</f>
        <v>45166</v>
      </c>
      <c r="V41" s="47">
        <v>112</v>
      </c>
    </row>
    <row r="42" spans="1:22" s="56" customFormat="1" ht="128.25" customHeight="1" thickBot="1" x14ac:dyDescent="0.45">
      <c r="A42" s="47" t="s">
        <v>102</v>
      </c>
      <c r="B42" s="57" t="s">
        <v>103</v>
      </c>
      <c r="C42" s="48" t="s">
        <v>104</v>
      </c>
      <c r="D42" s="48" t="s">
        <v>105</v>
      </c>
      <c r="E42" s="49" t="s">
        <v>78</v>
      </c>
      <c r="F42" s="47" t="s">
        <v>39</v>
      </c>
      <c r="G42" s="50">
        <v>45352</v>
      </c>
      <c r="H42" s="50">
        <v>45690</v>
      </c>
      <c r="I42" s="51">
        <v>28350</v>
      </c>
      <c r="J42" s="52">
        <v>0</v>
      </c>
      <c r="K42" s="52">
        <v>25</v>
      </c>
      <c r="L42" s="52">
        <v>813.65</v>
      </c>
      <c r="M42" s="52">
        <f>ROUNDUP(I42*7.1%,2)</f>
        <v>2012.85</v>
      </c>
      <c r="N42" s="52">
        <f>+I42*1.2%</f>
        <v>340.2</v>
      </c>
      <c r="O42" s="52">
        <f>+I42*3.04%</f>
        <v>861.84</v>
      </c>
      <c r="P42" s="52">
        <f>+I42*7.09%</f>
        <v>2010.0150000000001</v>
      </c>
      <c r="Q42" s="52">
        <v>0</v>
      </c>
      <c r="R42" s="52">
        <f>+J42+K42+L42+M42+N42+O42+P42+Q42</f>
        <v>6063.5550000000003</v>
      </c>
      <c r="S42" s="52">
        <f>ROUNDUP(J42+K42+L42+O42+Q42,2)</f>
        <v>1700.49</v>
      </c>
      <c r="T42" s="52">
        <f>+M42+N42+P42</f>
        <v>4363.0649999999996</v>
      </c>
      <c r="U42" s="51">
        <f>ROUNDUP(I42-S42,2)</f>
        <v>26649.51</v>
      </c>
      <c r="V42" s="47">
        <v>112</v>
      </c>
    </row>
    <row r="43" spans="1:22" s="4" customFormat="1" ht="54.95" customHeight="1" thickBot="1" x14ac:dyDescent="0.45">
      <c r="A43" s="70" t="s">
        <v>32</v>
      </c>
      <c r="B43" s="71"/>
      <c r="C43" s="71"/>
      <c r="D43" s="71"/>
      <c r="E43" s="71"/>
      <c r="F43" s="71"/>
      <c r="G43" s="71"/>
      <c r="H43" s="72"/>
      <c r="I43" s="22">
        <f t="shared" ref="I43:U43" si="21">SUM(I20:I42)</f>
        <v>995850</v>
      </c>
      <c r="J43" s="23">
        <f t="shared" si="21"/>
        <v>43267.320000000007</v>
      </c>
      <c r="K43" s="23">
        <f t="shared" si="21"/>
        <v>550</v>
      </c>
      <c r="L43" s="23">
        <f>SUM(L20:L42)</f>
        <v>28580.9</v>
      </c>
      <c r="M43" s="23">
        <f t="shared" si="21"/>
        <v>70705.350000000006</v>
      </c>
      <c r="N43" s="23">
        <f t="shared" si="21"/>
        <v>11519.51</v>
      </c>
      <c r="O43" s="23">
        <f t="shared" si="21"/>
        <v>30273.84</v>
      </c>
      <c r="P43" s="23">
        <f t="shared" si="21"/>
        <v>70605.764999999999</v>
      </c>
      <c r="Q43" s="23">
        <f t="shared" si="21"/>
        <v>5146.38</v>
      </c>
      <c r="R43" s="23">
        <f t="shared" si="21"/>
        <v>260649.06499999994</v>
      </c>
      <c r="S43" s="23">
        <f t="shared" si="21"/>
        <v>107818.44</v>
      </c>
      <c r="T43" s="24">
        <f t="shared" si="21"/>
        <v>152830.625</v>
      </c>
      <c r="U43" s="24">
        <f t="shared" si="21"/>
        <v>888031.56</v>
      </c>
      <c r="V43" s="36"/>
    </row>
    <row r="44" spans="1:22" s="4" customFormat="1" ht="30" x14ac:dyDescent="0.4">
      <c r="A44" s="40" t="s">
        <v>114</v>
      </c>
      <c r="B44" s="40"/>
      <c r="C44" s="6"/>
      <c r="D44" s="6"/>
      <c r="E44" s="6"/>
      <c r="F44" s="6"/>
      <c r="G44" s="6"/>
      <c r="H44" s="6"/>
      <c r="I44" s="9"/>
      <c r="J44" s="7"/>
      <c r="K44" s="7"/>
      <c r="L44" s="7"/>
      <c r="M44" s="7"/>
      <c r="N44" s="8"/>
      <c r="O44" s="7"/>
      <c r="P44" s="6"/>
      <c r="Q44" s="6"/>
      <c r="R44" s="7"/>
      <c r="S44" s="7"/>
      <c r="T44" s="7"/>
      <c r="U44" s="7"/>
      <c r="V44" s="7"/>
    </row>
    <row r="45" spans="1:22" ht="16.5" x14ac:dyDescent="0.2">
      <c r="A45" s="13"/>
      <c r="B45" s="13"/>
      <c r="C45" s="14"/>
      <c r="D45" s="14"/>
      <c r="E45" s="14"/>
      <c r="F45" s="15"/>
      <c r="G45" s="16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7"/>
      <c r="S45" s="17"/>
    </row>
    <row r="46" spans="1:22" s="4" customFormat="1" ht="30" x14ac:dyDescent="0.4">
      <c r="A46" s="18"/>
      <c r="B46" s="19"/>
      <c r="C46" s="20"/>
      <c r="D46" s="20"/>
      <c r="E46" s="20"/>
      <c r="F46" s="5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21"/>
      <c r="S46" s="11"/>
    </row>
    <row r="47" spans="1:22" s="46" customFormat="1" ht="30" x14ac:dyDescent="0.4">
      <c r="A47" s="41" t="s">
        <v>91</v>
      </c>
      <c r="B47" s="42"/>
      <c r="C47" s="43"/>
      <c r="D47" s="43"/>
      <c r="E47" s="43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5"/>
      <c r="S47" s="44"/>
    </row>
    <row r="48" spans="1:22" s="37" customFormat="1" ht="30" customHeight="1" x14ac:dyDescent="0.4">
      <c r="A48" s="75" t="s">
        <v>94</v>
      </c>
      <c r="B48" s="75"/>
      <c r="C48" s="75"/>
      <c r="D48" s="75"/>
      <c r="E48" s="75"/>
      <c r="F48" s="75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21"/>
      <c r="S48" s="11"/>
    </row>
    <row r="49" spans="1:23" s="37" customFormat="1" ht="30" x14ac:dyDescent="0.4">
      <c r="A49" s="69" t="s">
        <v>92</v>
      </c>
      <c r="B49" s="69"/>
      <c r="C49" s="69"/>
      <c r="D49" s="69"/>
      <c r="E49" s="20"/>
      <c r="F49" s="38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1"/>
      <c r="S49" s="11"/>
    </row>
    <row r="50" spans="1:23" s="37" customFormat="1" ht="30" x14ac:dyDescent="0.4">
      <c r="A50" s="69" t="s">
        <v>95</v>
      </c>
      <c r="B50" s="69"/>
      <c r="C50" s="69"/>
      <c r="D50" s="69"/>
      <c r="E50" s="20"/>
      <c r="F50" s="38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21"/>
      <c r="S50" s="11"/>
    </row>
    <row r="51" spans="1:23" s="37" customFormat="1" ht="30" x14ac:dyDescent="0.4">
      <c r="A51" s="69" t="s">
        <v>96</v>
      </c>
      <c r="B51" s="69"/>
      <c r="C51" s="69"/>
      <c r="D51" s="69"/>
      <c r="E51" s="20"/>
      <c r="F51" s="38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21"/>
      <c r="S51" s="11"/>
    </row>
    <row r="52" spans="1:23" s="37" customFormat="1" ht="30" x14ac:dyDescent="0.4">
      <c r="A52" s="69" t="s">
        <v>93</v>
      </c>
      <c r="B52" s="69"/>
      <c r="C52" s="69"/>
      <c r="D52" s="69"/>
      <c r="E52" s="20"/>
      <c r="F52" s="38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1"/>
      <c r="S52" s="11"/>
    </row>
    <row r="53" spans="1:23" s="37" customFormat="1" ht="30" x14ac:dyDescent="0.4">
      <c r="A53" s="39"/>
      <c r="B53" s="39"/>
      <c r="C53" s="20"/>
      <c r="D53" s="20"/>
      <c r="E53" s="20"/>
      <c r="F53" s="38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1"/>
      <c r="S53" s="11"/>
    </row>
    <row r="54" spans="1:23" s="37" customFormat="1" ht="30" x14ac:dyDescent="0.4">
      <c r="A54" s="39"/>
      <c r="B54" s="39"/>
      <c r="C54" s="20"/>
      <c r="D54" s="20"/>
      <c r="E54" s="20"/>
      <c r="F54" s="38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21"/>
      <c r="S54" s="11"/>
    </row>
    <row r="55" spans="1:23" s="37" customFormat="1" ht="30" x14ac:dyDescent="0.4">
      <c r="A55" s="39"/>
      <c r="B55" s="39"/>
      <c r="C55" s="20"/>
      <c r="D55" s="20"/>
      <c r="E55" s="20"/>
      <c r="F55" s="38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21"/>
      <c r="S55" s="11"/>
    </row>
    <row r="56" spans="1:23" s="4" customFormat="1" ht="30" x14ac:dyDescent="0.4">
      <c r="A56" s="18"/>
      <c r="B56" s="19"/>
      <c r="C56" s="20"/>
      <c r="D56" s="20"/>
      <c r="E56" s="20"/>
      <c r="F56" s="5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21"/>
      <c r="S56" s="11"/>
    </row>
    <row r="57" spans="1:23" s="4" customFormat="1" ht="30" x14ac:dyDescent="0.4">
      <c r="A57" s="18"/>
      <c r="B57" s="19"/>
      <c r="C57" s="20"/>
      <c r="D57" s="20"/>
      <c r="E57" s="20"/>
      <c r="F57" s="5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21"/>
      <c r="S57" s="11"/>
    </row>
    <row r="58" spans="1:23" s="4" customFormat="1" ht="30" x14ac:dyDescent="0.4">
      <c r="A58" s="18"/>
      <c r="B58" s="19"/>
      <c r="C58" s="20"/>
      <c r="D58" s="20"/>
      <c r="E58" s="20"/>
      <c r="F58" s="5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21"/>
      <c r="S58" s="11"/>
    </row>
    <row r="59" spans="1:23" s="81" customFormat="1" ht="30" x14ac:dyDescent="0.4">
      <c r="A59" s="80" t="s">
        <v>88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</row>
    <row r="60" spans="1:23" s="4" customFormat="1" ht="30" x14ac:dyDescent="0.4">
      <c r="A60" s="62" t="s">
        <v>89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</row>
    <row r="61" spans="1:23" ht="27" x14ac:dyDescent="0.2">
      <c r="A61" s="62" t="s">
        <v>90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</row>
    <row r="62" spans="1:23" ht="16.5" x14ac:dyDescent="0.2">
      <c r="A62" s="13"/>
      <c r="B62" s="13"/>
      <c r="C62" s="14"/>
      <c r="D62" s="14"/>
      <c r="E62" s="14"/>
      <c r="F62" s="15"/>
      <c r="G62" s="16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7"/>
      <c r="S62" s="17"/>
    </row>
    <row r="63" spans="1:23" ht="16.5" x14ac:dyDescent="0.2">
      <c r="A63" s="13"/>
      <c r="B63" s="13"/>
      <c r="C63" s="14"/>
      <c r="D63" s="14"/>
      <c r="E63" s="14"/>
      <c r="F63" s="15"/>
      <c r="G63" s="16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7"/>
      <c r="S63" s="17"/>
    </row>
    <row r="64" spans="1:23" ht="30" customHeight="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</row>
    <row r="65" spans="1:22" ht="30" customHeight="1" x14ac:dyDescent="0.2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</row>
    <row r="66" spans="1:22" ht="30" customHeight="1" x14ac:dyDescent="0.2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</row>
    <row r="67" spans="1:22" ht="27.75" x14ac:dyDescent="0.35">
      <c r="A67" s="25"/>
      <c r="B67" s="26"/>
      <c r="C67" s="26"/>
      <c r="D67" s="26"/>
      <c r="E67" s="26"/>
      <c r="F67" s="27"/>
      <c r="G67" s="12"/>
      <c r="H67" s="12"/>
      <c r="I67" s="12"/>
      <c r="J67" s="12"/>
      <c r="K67" s="12"/>
      <c r="L67" s="12"/>
      <c r="M67" s="12"/>
      <c r="N67" s="28"/>
      <c r="O67" s="12"/>
      <c r="P67" s="12"/>
      <c r="Q67" s="12"/>
      <c r="R67" s="29"/>
      <c r="S67" s="30"/>
      <c r="T67" s="2"/>
      <c r="U67" s="2"/>
      <c r="V67" s="2"/>
    </row>
    <row r="68" spans="1:22" s="2" customFormat="1" ht="27.75" x14ac:dyDescent="0.4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</row>
    <row r="69" spans="1:22" s="2" customFormat="1" ht="27" x14ac:dyDescent="0.3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</row>
    <row r="70" spans="1:22" s="2" customFormat="1" ht="27" x14ac:dyDescent="0.3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</row>
    <row r="71" spans="1:22" s="2" customFormat="1" ht="27" x14ac:dyDescent="0.35"/>
  </sheetData>
  <mergeCells count="40">
    <mergeCell ref="I11:O11"/>
    <mergeCell ref="I12:O12"/>
    <mergeCell ref="I13:O13"/>
    <mergeCell ref="A14:V14"/>
    <mergeCell ref="A15:V15"/>
    <mergeCell ref="A48:F48"/>
    <mergeCell ref="A49:D49"/>
    <mergeCell ref="A50:D50"/>
    <mergeCell ref="L18:M18"/>
    <mergeCell ref="K17:K19"/>
    <mergeCell ref="L17:R17"/>
    <mergeCell ref="I17:I19"/>
    <mergeCell ref="R18:R19"/>
    <mergeCell ref="S18:S19"/>
    <mergeCell ref="A43:H43"/>
    <mergeCell ref="A17:A19"/>
    <mergeCell ref="B17:B19"/>
    <mergeCell ref="G17:H18"/>
    <mergeCell ref="N18:N19"/>
    <mergeCell ref="A64:V64"/>
    <mergeCell ref="A61:W61"/>
    <mergeCell ref="J17:J19"/>
    <mergeCell ref="A60:W60"/>
    <mergeCell ref="F17:F19"/>
    <mergeCell ref="D17:D19"/>
    <mergeCell ref="U17:U19"/>
    <mergeCell ref="T18:T19"/>
    <mergeCell ref="S17:T17"/>
    <mergeCell ref="V17:V19"/>
    <mergeCell ref="A59:W59"/>
    <mergeCell ref="O18:P18"/>
    <mergeCell ref="Q18:Q19"/>
    <mergeCell ref="C17:C19"/>
    <mergeCell ref="A51:D51"/>
    <mergeCell ref="A52:D52"/>
    <mergeCell ref="A69:V69"/>
    <mergeCell ref="A70:V70"/>
    <mergeCell ref="A65:V65"/>
    <mergeCell ref="A66:V66"/>
    <mergeCell ref="A68:V68"/>
  </mergeCells>
  <phoneticPr fontId="14" type="noConversion"/>
  <conditionalFormatting sqref="A46:A47 A49:A60">
    <cfRule type="duplicateValues" dxfId="2" priority="5"/>
  </conditionalFormatting>
  <conditionalFormatting sqref="A67">
    <cfRule type="duplicateValues" dxfId="1" priority="6"/>
    <cfRule type="duplicateValues" dxfId="0" priority="7"/>
  </conditionalFormatting>
  <pageMargins left="0.7" right="0.7" top="0.75" bottom="0.75" header="0.3" footer="0.3"/>
  <pageSetup paperSize="9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Yoel Adames</cp:lastModifiedBy>
  <cp:lastPrinted>2025-05-12T14:57:39Z</cp:lastPrinted>
  <dcterms:created xsi:type="dcterms:W3CDTF">2021-08-09T14:23:49Z</dcterms:created>
  <dcterms:modified xsi:type="dcterms:W3CDTF">2025-05-12T14:57:50Z</dcterms:modified>
</cp:coreProperties>
</file>